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r11\Desktop\1\Берестовскому июль\"/>
    </mc:Choice>
  </mc:AlternateContent>
  <bookViews>
    <workbookView xWindow="0" yWindow="0" windowWidth="28800" windowHeight="11385"/>
  </bookViews>
  <sheets>
    <sheet name="Лист1" sheetId="3" r:id="rId1"/>
  </sheets>
  <definedNames>
    <definedName name="_xlnm.Print_Titles" localSheetId="0">Лист1!$4:$6</definedName>
  </definedNames>
  <calcPr calcId="162913"/>
</workbook>
</file>

<file path=xl/calcChain.xml><?xml version="1.0" encoding="utf-8"?>
<calcChain xmlns="http://schemas.openxmlformats.org/spreadsheetml/2006/main">
  <c r="L45" i="3" l="1"/>
  <c r="I45" i="3" l="1"/>
  <c r="K46" i="3"/>
  <c r="L22" i="3" l="1"/>
  <c r="M8" i="3"/>
  <c r="H15" i="3" l="1"/>
  <c r="H14" i="3"/>
  <c r="H13" i="3" l="1"/>
  <c r="H22" i="3"/>
  <c r="G22" i="3"/>
  <c r="G7" i="3" s="1"/>
  <c r="H7" i="3" l="1"/>
  <c r="L13" i="3"/>
  <c r="L7" i="3" s="1"/>
  <c r="I13" i="3"/>
  <c r="I7" i="3" s="1"/>
  <c r="M51" i="3" l="1"/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5" i="3"/>
  <c r="M7" i="3"/>
  <c r="M31" i="3"/>
  <c r="M32" i="3"/>
  <c r="M33" i="3"/>
  <c r="M34" i="3"/>
  <c r="M36" i="3"/>
  <c r="M37" i="3"/>
  <c r="M38" i="3"/>
  <c r="M39" i="3"/>
  <c r="M40" i="3"/>
  <c r="M42" i="3"/>
  <c r="M43" i="3"/>
  <c r="M44" i="3"/>
  <c r="M45" i="3"/>
  <c r="M46" i="3"/>
  <c r="M47" i="3"/>
  <c r="M30" i="3"/>
  <c r="H41" i="3"/>
  <c r="H29" i="3" s="1"/>
  <c r="G41" i="3"/>
  <c r="G29" i="3" s="1"/>
  <c r="J7" i="3"/>
  <c r="K14" i="3"/>
  <c r="L41" i="3"/>
  <c r="L29" i="3" s="1"/>
  <c r="L50" i="3" s="1"/>
  <c r="J41" i="3"/>
  <c r="J29" i="3" s="1"/>
  <c r="K43" i="3"/>
  <c r="K31" i="3"/>
  <c r="K36" i="3"/>
  <c r="I41" i="3"/>
  <c r="I29" i="3" s="1"/>
  <c r="I50" i="3" s="1"/>
  <c r="I53" i="3" l="1"/>
  <c r="L52" i="3"/>
  <c r="L53" i="3"/>
  <c r="I52" i="3"/>
  <c r="M41" i="3"/>
  <c r="H50" i="3"/>
  <c r="H52" i="3" s="1"/>
  <c r="K41" i="3"/>
  <c r="J50" i="3"/>
  <c r="M26" i="3"/>
  <c r="M27" i="3"/>
  <c r="K16" i="3"/>
  <c r="K17" i="3"/>
  <c r="K18" i="3"/>
  <c r="K19" i="3"/>
  <c r="K20" i="3"/>
  <c r="K21" i="3"/>
  <c r="K22" i="3"/>
  <c r="K25" i="3"/>
  <c r="K30" i="3"/>
  <c r="K32" i="3"/>
  <c r="K33" i="3"/>
  <c r="K38" i="3"/>
  <c r="K39" i="3"/>
  <c r="K40" i="3"/>
  <c r="K42" i="3"/>
  <c r="K44" i="3"/>
  <c r="K45" i="3"/>
  <c r="K47" i="3"/>
  <c r="F25" i="3"/>
  <c r="F7" i="3" s="1"/>
  <c r="F36" i="3"/>
  <c r="E36" i="3"/>
  <c r="E25" i="3"/>
  <c r="E7" i="3" s="1"/>
  <c r="F45" i="3"/>
  <c r="E45" i="3"/>
  <c r="C29" i="3"/>
  <c r="D29" i="3"/>
  <c r="D25" i="3"/>
  <c r="D7" i="3" s="1"/>
  <c r="D9" i="3"/>
  <c r="C25" i="3"/>
  <c r="C7" i="3" s="1"/>
  <c r="C50" i="3" s="1"/>
  <c r="M29" i="3" l="1"/>
  <c r="F29" i="3"/>
  <c r="F50" i="3" s="1"/>
  <c r="K29" i="3"/>
  <c r="K7" i="3"/>
  <c r="D50" i="3"/>
  <c r="G50" i="3"/>
  <c r="G52" i="3" s="1"/>
  <c r="E29" i="3"/>
  <c r="E50" i="3" s="1"/>
  <c r="M50" i="3" l="1"/>
  <c r="K50" i="3"/>
  <c r="M52" i="3" l="1"/>
</calcChain>
</file>

<file path=xl/sharedStrings.xml><?xml version="1.0" encoding="utf-8"?>
<sst xmlns="http://schemas.openxmlformats.org/spreadsheetml/2006/main" count="82" uniqueCount="79">
  <si>
    <t>НАЛОГОВЫЕ ДОХОДЫ</t>
  </si>
  <si>
    <t>Доходы</t>
  </si>
  <si>
    <t>2.</t>
  </si>
  <si>
    <t xml:space="preserve"> Государственная пошлина</t>
  </si>
  <si>
    <t>3.</t>
  </si>
  <si>
    <t>4.</t>
  </si>
  <si>
    <t>НЕНАЛОГОВЫЕ ДОХОДЫ</t>
  </si>
  <si>
    <t xml:space="preserve">Плата за негативное воздействие на окружающую среду                                                                                                                                                                                                           </t>
  </si>
  <si>
    <t>Доходы от продажи квартир</t>
  </si>
  <si>
    <t>Госпошлина за выдачу разрешения на  распространение наружной рекламы</t>
  </si>
  <si>
    <t>тыс. руб.</t>
  </si>
  <si>
    <t xml:space="preserve">Доходы от сдачи в аренду имущества                                                  </t>
  </si>
  <si>
    <t>Реализация имущества</t>
  </si>
  <si>
    <t>Штрафы</t>
  </si>
  <si>
    <t>Компенсации затрат бюджета р-на</t>
  </si>
  <si>
    <t>- после разграничения собственности</t>
  </si>
  <si>
    <t>Единый налог на вмененный доход</t>
  </si>
  <si>
    <t>5.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</si>
  <si>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</si>
  <si>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</si>
  <si>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</si>
  <si>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</si>
  <si>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</si>
  <si>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</si>
  <si>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</si>
  <si>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</si>
  <si>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</si>
  <si>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</si>
  <si>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</si>
  <si>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Госпошлина по делам, рассматриваемым в судах </t>
  </si>
  <si>
    <t>Найм муницпального жилья</t>
  </si>
  <si>
    <t>Патентная система налогообложения</t>
  </si>
  <si>
    <t>7.1.</t>
  </si>
  <si>
    <t>7.2.</t>
  </si>
  <si>
    <t>9.</t>
  </si>
  <si>
    <t xml:space="preserve">Продажа земельных участков                                                                                                                 </t>
  </si>
  <si>
    <t>Доходы от чист.прибыли МУПов</t>
  </si>
  <si>
    <t>Акцизы на диз.топливо, масла и бензин (дорожный фонд)</t>
  </si>
  <si>
    <t xml:space="preserve">Единый сельскохозяйствен. налог </t>
  </si>
  <si>
    <t xml:space="preserve"> по БК: 5% от г/п и 13% от с/п</t>
  </si>
  <si>
    <t>1.</t>
  </si>
  <si>
    <t>1.1.</t>
  </si>
  <si>
    <t>1.2.</t>
  </si>
  <si>
    <t>6.</t>
  </si>
  <si>
    <t xml:space="preserve">Упрощенная система налогообложения   (50%)                                </t>
  </si>
  <si>
    <r>
      <t>по доп.норм.(2015-47,5%,                             2016-58,4%, 2017-</t>
    </r>
    <r>
      <rPr>
        <b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)</t>
    </r>
  </si>
  <si>
    <t>Налог на доходы физ. лиц (контингент)</t>
  </si>
  <si>
    <t>Аренда земли</t>
  </si>
  <si>
    <t xml:space="preserve">без учета патента от иностранцев </t>
  </si>
  <si>
    <t>Земельный налог</t>
  </si>
  <si>
    <t>инвестконтракты</t>
  </si>
  <si>
    <t>Доходы в виде прибыли, приходящейся на доли в уставных капиталлах</t>
  </si>
  <si>
    <t>8.</t>
  </si>
  <si>
    <t>Доходы от продажи имущества, в т.ч.</t>
  </si>
  <si>
    <t>контингент без учета патентов</t>
  </si>
  <si>
    <t>ИТОГО НАЛОГОВЫХ И НЕНАЛОГОВЫХ</t>
  </si>
  <si>
    <t xml:space="preserve">ВСЕГО </t>
  </si>
  <si>
    <t>право на размещ. нестацион.объектов</t>
  </si>
  <si>
    <t>отчиления по БК в гор.округ 5+10=15% (без учета патентов)</t>
  </si>
  <si>
    <t>* собственные доходы</t>
  </si>
  <si>
    <t xml:space="preserve">НДФЛ  (отчисления), в том числе </t>
  </si>
  <si>
    <t>Прочие неналоговые доходы, из них</t>
  </si>
  <si>
    <t>перерасчеты между бюджетами</t>
  </si>
  <si>
    <t xml:space="preserve">Ожидаемое исполнение доходов бюджета  2019 года и  прогнозные показатели  на 2020 год </t>
  </si>
  <si>
    <t xml:space="preserve">                городского округа  Павловский Посад</t>
  </si>
  <si>
    <t>Доходы от использования имущества, из них</t>
  </si>
  <si>
    <t>отклонение            ( 7-6)</t>
  </si>
  <si>
    <t>По расчетам администра торов    2020</t>
  </si>
  <si>
    <t>План  бюджета 2019</t>
  </si>
  <si>
    <t>Задолженность по отмененным налогам</t>
  </si>
  <si>
    <t>Плата за установление сервитута</t>
  </si>
  <si>
    <t>Дотация</t>
  </si>
  <si>
    <t>Ожидаемое 2019 по расчетам Фин.упр.</t>
  </si>
  <si>
    <t>Налог на имущество физ. лиц</t>
  </si>
  <si>
    <t>юр.лиц</t>
  </si>
  <si>
    <t>физ.лиц</t>
  </si>
  <si>
    <t>отчисления по доп. нормативу                                                                                        2019 г.- 73,8 % ,  2020 г.-64,6 %</t>
  </si>
  <si>
    <t xml:space="preserve">Расчетные показатели МЭФ на 2020 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</si>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</sst>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р_._-;\-* #,##0_р_._-;_-* &quot;-&quot;_р_._-;_-@_-"/>
    <numFmt numFmtId="164" formatCode="#,##0_ ;\-#,##0\ "/>
  </numFmts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color indexed="8"/>
      <name val="Arial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Protection="0"/>
    <xf numFmtId="0" fontId="8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41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 applyProtection="1">
      <alignment horizontal="center" vertical="top" wrapText="1"/>
      <protection locked="0" hidden="1"/>
    </xf>
    <xf numFmtId="16" fontId="2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41" fontId="2" fillId="0" borderId="1" xfId="0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2" xfId="0" applyFon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41" fontId="2" fillId="0" borderId="0" xfId="0" applyNumberFormat="1" applyFont="1"/>
    <xf numFmtId="1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9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/>
    <xf numFmtId="0" fontId="7" fillId="0" borderId="1" xfId="0" applyFont="1" applyBorder="1" applyAlignment="1">
      <alignment horizontal="center" vertical="top" wrapText="1"/>
    </xf>
    <xf numFmtId="41" fontId="1" fillId="0" borderId="1" xfId="0" applyNumberFormat="1" applyFont="1" applyFill="1" applyBorder="1" applyAlignment="1">
      <alignment horizontal="right" vertical="center" wrapText="1"/>
    </xf>
    <xf numFmtId="41" fontId="1" fillId="3" borderId="1" xfId="0" applyNumberFormat="1" applyFont="1" applyFill="1" applyBorder="1" applyAlignment="1">
      <alignment horizontal="right" vertical="center" wrapText="1"/>
    </xf>
    <xf numFmtId="41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164" fontId="1" fillId="5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3" fillId="0" borderId="0" xfId="0" applyFont="1" applyFill="1"/>
    <xf numFmtId="3" fontId="3" fillId="6" borderId="0" xfId="0" applyNumberFormat="1" applyFont="1" applyFill="1"/>
    <xf numFmtId="164" fontId="3" fillId="0" borderId="0" xfId="0" applyNumberFormat="1" applyFont="1" applyFill="1"/>
    <xf numFmtId="164" fontId="9" fillId="0" borderId="0" xfId="0" applyNumberFormat="1" applyFont="1" applyFill="1"/>
    <xf numFmtId="164" fontId="1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zoomScaleNormal="100" workbookViewId="0">
      <selection activeCell="A2" sqref="A2:M2"/>
    </sheetView>
  </sheetViews>
  <sheetFormatPr defaultColWidth="9.140625" defaultRowHeight="12.75" x14ac:dyDescent="0.2"/>
  <cols>
    <col min="1" max="1" width="4.140625" style="1" customWidth="1"/>
    <col min="2" max="2" width="34.5703125" style="1" customWidth="1"/>
    <col min="3" max="6" width="10.85546875" style="1" hidden="1" customWidth="1"/>
    <col min="7" max="7" width="12.85546875" style="1" customWidth="1"/>
    <col min="8" max="9" width="12.7109375" style="1" customWidth="1"/>
    <col min="10" max="10" width="12.140625" style="1" hidden="1" customWidth="1"/>
    <col min="11" max="11" width="12" style="1" hidden="1" customWidth="1"/>
    <col min="12" max="12" width="14.42578125" style="1" customWidth="1"/>
    <col min="13" max="13" width="14.140625" style="1" customWidth="1"/>
    <col min="14" max="14" width="9.140625" style="1"/>
    <col min="15" max="15" width="10.140625" style="1" bestFit="1" customWidth="1"/>
    <col min="16" max="17" width="9.140625" style="1"/>
    <col min="18" max="18" width="12.42578125" style="1" customWidth="1"/>
    <col min="19" max="19" width="0" style="1" hidden="1" customWidth="1"/>
    <col min="20" max="20" width="13" style="1" customWidth="1"/>
    <col min="21" max="16384" width="9.140625" style="1"/>
  </cols>
  <sheetData>
    <row r="1" spans="1:22" ht="15.75" x14ac:dyDescent="0.25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2" ht="15.75" x14ac:dyDescent="0.25">
      <c r="A2" s="64" t="s">
        <v>64</v>
      </c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2" ht="9" customHeight="1" x14ac:dyDescent="0.25">
      <c r="A3" s="2"/>
      <c r="B3" s="2"/>
      <c r="C3" s="2"/>
      <c r="D3" s="2"/>
      <c r="E3" s="66"/>
      <c r="F3" s="66"/>
      <c r="G3" s="5"/>
      <c r="H3" s="32"/>
      <c r="I3" s="5"/>
      <c r="J3" s="5"/>
      <c r="K3" s="5"/>
      <c r="L3" s="5"/>
      <c r="M3" s="58" t="s">
        <v>10</v>
      </c>
    </row>
    <row r="4" spans="1:22" ht="37.5" customHeight="1" x14ac:dyDescent="0.2">
      <c r="A4" s="70"/>
      <c r="B4" s="69" t="s">
        <v>1</v>
      </c>
      <c r="C4" s="70"/>
      <c r="D4" s="70"/>
      <c r="E4" s="67"/>
      <c r="F4" s="67"/>
      <c r="G4" s="71" t="s">
        <v>68</v>
      </c>
      <c r="H4" s="71" t="s">
        <v>72</v>
      </c>
      <c r="I4" s="74" t="s">
        <v>77</v>
      </c>
      <c r="J4" s="75"/>
      <c r="K4" s="76"/>
      <c r="L4" s="71" t="s">
        <v>67</v>
      </c>
      <c r="M4" s="67" t="s">
        <v>66</v>
      </c>
    </row>
    <row r="5" spans="1:22" ht="15.6" customHeight="1" x14ac:dyDescent="0.2">
      <c r="A5" s="70"/>
      <c r="B5" s="69"/>
      <c r="C5" s="70"/>
      <c r="D5" s="70"/>
      <c r="E5" s="68"/>
      <c r="F5" s="68"/>
      <c r="G5" s="71"/>
      <c r="H5" s="71"/>
      <c r="I5" s="77"/>
      <c r="J5" s="78"/>
      <c r="K5" s="79"/>
      <c r="L5" s="72"/>
      <c r="M5" s="73"/>
    </row>
    <row r="6" spans="1:22" ht="14.45" customHeight="1" x14ac:dyDescent="0.2">
      <c r="A6" s="55">
        <v>1</v>
      </c>
      <c r="B6" s="55">
        <v>2</v>
      </c>
      <c r="C6" s="56">
        <v>3</v>
      </c>
      <c r="D6" s="56">
        <v>4</v>
      </c>
      <c r="E6" s="57">
        <v>5</v>
      </c>
      <c r="F6" s="56">
        <v>6</v>
      </c>
      <c r="G6" s="56">
        <v>3</v>
      </c>
      <c r="H6" s="56">
        <v>5</v>
      </c>
      <c r="I6" s="56">
        <v>6</v>
      </c>
      <c r="J6" s="56">
        <v>6</v>
      </c>
      <c r="K6" s="56">
        <v>7</v>
      </c>
      <c r="L6" s="56">
        <v>7</v>
      </c>
      <c r="M6" s="56">
        <v>8</v>
      </c>
    </row>
    <row r="7" spans="1:22" ht="15.75" customHeight="1" x14ac:dyDescent="0.2">
      <c r="A7" s="34"/>
      <c r="B7" s="4" t="s">
        <v>0</v>
      </c>
      <c r="C7" s="9" t="e">
        <f>C8+C16+C17+C18+C19+C20+C25+#REF!</f>
        <v>#REF!</v>
      </c>
      <c r="D7" s="9" t="e">
        <f>D8+D16+D17+D18+D19+D20+D25+#REF!</f>
        <v>#REF!</v>
      </c>
      <c r="E7" s="9" t="e">
        <f>E8+E16+E17+E18+E19+E20+E25+#REF!</f>
        <v>#REF!</v>
      </c>
      <c r="F7" s="9" t="e">
        <f>F8+F16+F17+F18+F19+F20+F25+#REF!</f>
        <v>#REF!</v>
      </c>
      <c r="G7" s="35">
        <f>G13+G16+G17+G18+G19+G20+G21+G22+G25+G28</f>
        <v>1586619</v>
      </c>
      <c r="H7" s="35">
        <f>H13+H16+H17+H18+H19+H20+H21+H22+H25+H28</f>
        <v>1686287.7619999999</v>
      </c>
      <c r="I7" s="35">
        <f>I16+I17+I18+I19+I20+I21+I22+I25+I13</f>
        <v>1723188</v>
      </c>
      <c r="J7" s="35">
        <f>J14+J16+J19+J21+J22</f>
        <v>443375</v>
      </c>
      <c r="K7" s="35">
        <f>K13+K16+K17+K18+K19+K20+K21+K22+K25</f>
        <v>790568</v>
      </c>
      <c r="L7" s="35">
        <f>L13+L16+L17+L18+L19+L20+L21+L22+L25+L28</f>
        <v>1632707</v>
      </c>
      <c r="M7" s="36">
        <f>L7-I7</f>
        <v>-90481</v>
      </c>
      <c r="R7" s="23"/>
    </row>
    <row r="8" spans="1:22" ht="15.75" customHeight="1" x14ac:dyDescent="0.2">
      <c r="A8" s="6"/>
      <c r="B8" s="6" t="s">
        <v>46</v>
      </c>
      <c r="C8" s="10">
        <v>592075</v>
      </c>
      <c r="D8" s="10">
        <v>765658</v>
      </c>
      <c r="E8" s="8">
        <v>710309</v>
      </c>
      <c r="F8" s="11">
        <v>706112</v>
      </c>
      <c r="G8" s="51"/>
      <c r="H8" s="51">
        <v>1450699</v>
      </c>
      <c r="I8" s="38">
        <v>1590497</v>
      </c>
      <c r="J8" s="38"/>
      <c r="K8" s="38"/>
      <c r="L8" s="37">
        <v>1508130</v>
      </c>
      <c r="M8" s="35">
        <f>L8-I8</f>
        <v>-82367</v>
      </c>
      <c r="R8" s="23"/>
    </row>
    <row r="9" spans="1:22" ht="17.25" hidden="1" customHeight="1" x14ac:dyDescent="0.2">
      <c r="A9" s="6" t="s">
        <v>41</v>
      </c>
      <c r="B9" s="6" t="s">
        <v>39</v>
      </c>
      <c r="C9" s="10">
        <v>61520</v>
      </c>
      <c r="D9" s="10">
        <f>D8-D10</f>
        <v>65235</v>
      </c>
      <c r="E9" s="8"/>
      <c r="F9" s="11">
        <v>60764</v>
      </c>
      <c r="G9" s="51"/>
      <c r="H9" s="51"/>
      <c r="I9" s="38"/>
      <c r="J9" s="38"/>
      <c r="K9" s="38"/>
      <c r="L9" s="37"/>
      <c r="M9" s="35">
        <f t="shared" ref="M9:M25" si="0">L9-I9</f>
        <v>0</v>
      </c>
    </row>
    <row r="10" spans="1:22" ht="27.75" hidden="1" customHeight="1" x14ac:dyDescent="0.2">
      <c r="A10" s="6" t="s">
        <v>42</v>
      </c>
      <c r="B10" s="6" t="s">
        <v>45</v>
      </c>
      <c r="C10" s="10">
        <v>530555</v>
      </c>
      <c r="D10" s="8">
        <v>700423</v>
      </c>
      <c r="E10" s="8"/>
      <c r="F10" s="11">
        <v>645348</v>
      </c>
      <c r="G10" s="51"/>
      <c r="H10" s="51"/>
      <c r="I10" s="38"/>
      <c r="J10" s="38"/>
      <c r="K10" s="38"/>
      <c r="L10" s="38"/>
      <c r="M10" s="35">
        <f t="shared" si="0"/>
        <v>0</v>
      </c>
    </row>
    <row r="11" spans="1:22" ht="14.25" hidden="1" customHeight="1" x14ac:dyDescent="0.2">
      <c r="A11" s="6"/>
      <c r="B11" s="6" t="s">
        <v>48</v>
      </c>
      <c r="C11" s="10"/>
      <c r="D11" s="8"/>
      <c r="E11" s="8"/>
      <c r="F11" s="11"/>
      <c r="G11" s="51"/>
      <c r="H11" s="51"/>
      <c r="I11" s="38"/>
      <c r="J11" s="38"/>
      <c r="K11" s="38"/>
      <c r="L11" s="38"/>
      <c r="M11" s="35">
        <f t="shared" si="0"/>
        <v>0</v>
      </c>
    </row>
    <row r="12" spans="1:22" ht="17.25" customHeight="1" x14ac:dyDescent="0.2">
      <c r="A12" s="6"/>
      <c r="B12" s="6" t="s">
        <v>54</v>
      </c>
      <c r="C12" s="10"/>
      <c r="D12" s="8"/>
      <c r="E12" s="8"/>
      <c r="F12" s="11"/>
      <c r="G12" s="51"/>
      <c r="H12" s="51">
        <v>1386386</v>
      </c>
      <c r="I12" s="38">
        <v>1513121</v>
      </c>
      <c r="J12" s="38">
        <v>1215660</v>
      </c>
      <c r="K12" s="38"/>
      <c r="L12" s="38">
        <v>1437140</v>
      </c>
      <c r="M12" s="35">
        <f t="shared" si="0"/>
        <v>-75981</v>
      </c>
      <c r="R12" s="23"/>
    </row>
    <row r="13" spans="1:22" ht="17.25" customHeight="1" x14ac:dyDescent="0.2">
      <c r="A13" s="6" t="s">
        <v>40</v>
      </c>
      <c r="B13" s="6" t="s">
        <v>60</v>
      </c>
      <c r="C13" s="10"/>
      <c r="D13" s="8"/>
      <c r="E13" s="8"/>
      <c r="F13" s="11"/>
      <c r="G13" s="51">
        <v>1154100</v>
      </c>
      <c r="H13" s="51">
        <f>H14+H15</f>
        <v>1278573.7619999999</v>
      </c>
      <c r="I13" s="38">
        <f>I14+I15</f>
        <v>1254429</v>
      </c>
      <c r="J13" s="38"/>
      <c r="K13" s="38"/>
      <c r="L13" s="38">
        <f>L14+L15</f>
        <v>1189823</v>
      </c>
      <c r="M13" s="35">
        <f t="shared" si="0"/>
        <v>-64606</v>
      </c>
      <c r="R13" s="25"/>
      <c r="V13" s="25"/>
    </row>
    <row r="14" spans="1:22" ht="24.75" customHeight="1" x14ac:dyDescent="0.2">
      <c r="A14" s="6"/>
      <c r="B14" s="6" t="s">
        <v>58</v>
      </c>
      <c r="C14" s="10"/>
      <c r="D14" s="8"/>
      <c r="E14" s="8"/>
      <c r="F14" s="11"/>
      <c r="G14" s="51"/>
      <c r="H14" s="51">
        <f>H12*15%</f>
        <v>207957.9</v>
      </c>
      <c r="I14" s="38">
        <v>226968</v>
      </c>
      <c r="J14" s="38">
        <v>121566</v>
      </c>
      <c r="K14" s="38">
        <f>I14+J14</f>
        <v>348534</v>
      </c>
      <c r="L14" s="38">
        <v>215571</v>
      </c>
      <c r="M14" s="35">
        <f t="shared" si="0"/>
        <v>-11397</v>
      </c>
      <c r="O14" s="23"/>
      <c r="R14" s="23"/>
    </row>
    <row r="15" spans="1:22" ht="27.6" customHeight="1" x14ac:dyDescent="0.2">
      <c r="A15" s="6"/>
      <c r="B15" s="6" t="s">
        <v>76</v>
      </c>
      <c r="C15" s="10"/>
      <c r="D15" s="8"/>
      <c r="E15" s="8"/>
      <c r="F15" s="11"/>
      <c r="G15" s="51"/>
      <c r="H15" s="51">
        <f>H8*73.8%</f>
        <v>1070615.862</v>
      </c>
      <c r="I15" s="38">
        <v>1027461</v>
      </c>
      <c r="J15" s="38"/>
      <c r="K15" s="38"/>
      <c r="L15" s="38">
        <v>974252</v>
      </c>
      <c r="M15" s="35">
        <f t="shared" si="0"/>
        <v>-53209</v>
      </c>
    </row>
    <row r="16" spans="1:22" ht="15.75" customHeight="1" x14ac:dyDescent="0.2">
      <c r="A16" s="6" t="s">
        <v>2</v>
      </c>
      <c r="B16" s="6" t="s">
        <v>37</v>
      </c>
      <c r="C16" s="10">
        <v>31690</v>
      </c>
      <c r="D16" s="8">
        <v>33424</v>
      </c>
      <c r="E16" s="8">
        <v>33424</v>
      </c>
      <c r="F16" s="8">
        <v>40825</v>
      </c>
      <c r="G16" s="38">
        <v>61781</v>
      </c>
      <c r="H16" s="38">
        <v>67777</v>
      </c>
      <c r="I16" s="38">
        <v>67512</v>
      </c>
      <c r="J16" s="38">
        <v>67202</v>
      </c>
      <c r="K16" s="38">
        <f t="shared" ref="K16:K25" si="1">I16+J16</f>
        <v>134714</v>
      </c>
      <c r="L16" s="38">
        <v>67512</v>
      </c>
      <c r="M16" s="35">
        <f t="shared" si="0"/>
        <v>0</v>
      </c>
    </row>
    <row r="17" spans="1:18" ht="25.5" customHeight="1" x14ac:dyDescent="0.2">
      <c r="A17" s="6" t="s">
        <v>4</v>
      </c>
      <c r="B17" s="6" t="s">
        <v>44</v>
      </c>
      <c r="C17" s="17">
        <v>49844</v>
      </c>
      <c r="D17" s="16">
        <v>52053</v>
      </c>
      <c r="E17" s="16">
        <v>56195</v>
      </c>
      <c r="F17" s="15">
        <v>57450</v>
      </c>
      <c r="G17" s="52">
        <v>92301</v>
      </c>
      <c r="H17" s="52">
        <v>99587</v>
      </c>
      <c r="I17" s="40">
        <v>129478</v>
      </c>
      <c r="J17" s="40"/>
      <c r="K17" s="38">
        <f t="shared" si="1"/>
        <v>129478</v>
      </c>
      <c r="L17" s="40">
        <v>102467</v>
      </c>
      <c r="M17" s="35">
        <f t="shared" si="0"/>
        <v>-27011</v>
      </c>
      <c r="O17" s="25"/>
    </row>
    <row r="18" spans="1:18" ht="16.5" customHeight="1" x14ac:dyDescent="0.2">
      <c r="A18" s="6" t="s">
        <v>5</v>
      </c>
      <c r="B18" s="6" t="s">
        <v>16</v>
      </c>
      <c r="C18" s="17">
        <v>41364</v>
      </c>
      <c r="D18" s="16">
        <v>34503</v>
      </c>
      <c r="E18" s="16">
        <v>34323</v>
      </c>
      <c r="F18" s="16">
        <v>34231</v>
      </c>
      <c r="G18" s="40">
        <v>25274</v>
      </c>
      <c r="H18" s="40">
        <v>27410</v>
      </c>
      <c r="I18" s="40">
        <v>25233</v>
      </c>
      <c r="J18" s="40"/>
      <c r="K18" s="38">
        <f t="shared" si="1"/>
        <v>25233</v>
      </c>
      <c r="L18" s="40">
        <v>21199</v>
      </c>
      <c r="M18" s="35">
        <f t="shared" si="0"/>
        <v>-4034</v>
      </c>
    </row>
    <row r="19" spans="1:18" ht="15.75" customHeight="1" x14ac:dyDescent="0.2">
      <c r="A19" s="6" t="s">
        <v>17</v>
      </c>
      <c r="B19" s="6" t="s">
        <v>38</v>
      </c>
      <c r="C19" s="17">
        <v>0</v>
      </c>
      <c r="D19" s="16">
        <v>23</v>
      </c>
      <c r="E19" s="16">
        <v>39</v>
      </c>
      <c r="F19" s="16">
        <v>23</v>
      </c>
      <c r="G19" s="40">
        <v>266</v>
      </c>
      <c r="H19" s="40">
        <v>266</v>
      </c>
      <c r="I19" s="40"/>
      <c r="J19" s="40">
        <v>20</v>
      </c>
      <c r="K19" s="38">
        <f t="shared" si="1"/>
        <v>20</v>
      </c>
      <c r="L19" s="40">
        <v>266</v>
      </c>
      <c r="M19" s="35">
        <f t="shared" si="0"/>
        <v>266</v>
      </c>
    </row>
    <row r="20" spans="1:18" ht="17.25" customHeight="1" x14ac:dyDescent="0.2">
      <c r="A20" s="6" t="s">
        <v>43</v>
      </c>
      <c r="B20" s="6" t="s">
        <v>31</v>
      </c>
      <c r="C20" s="17">
        <v>8189</v>
      </c>
      <c r="D20" s="16">
        <v>9318</v>
      </c>
      <c r="E20" s="16">
        <v>8996</v>
      </c>
      <c r="F20" s="16">
        <v>9500</v>
      </c>
      <c r="G20" s="40">
        <v>13624</v>
      </c>
      <c r="H20" s="40">
        <v>13624</v>
      </c>
      <c r="I20" s="40">
        <v>18638</v>
      </c>
      <c r="J20" s="40"/>
      <c r="K20" s="38">
        <f t="shared" si="1"/>
        <v>18638</v>
      </c>
      <c r="L20" s="40">
        <v>15148</v>
      </c>
      <c r="M20" s="35">
        <f t="shared" si="0"/>
        <v>-3490</v>
      </c>
    </row>
    <row r="21" spans="1:18" ht="15" customHeight="1" x14ac:dyDescent="0.2">
      <c r="A21" s="6" t="s">
        <v>18</v>
      </c>
      <c r="B21" s="6" t="s">
        <v>73</v>
      </c>
      <c r="C21" s="17"/>
      <c r="D21" s="16"/>
      <c r="E21" s="16"/>
      <c r="F21" s="16"/>
      <c r="G21" s="40">
        <v>39914</v>
      </c>
      <c r="H21" s="40">
        <v>38675</v>
      </c>
      <c r="I21" s="40">
        <v>57152</v>
      </c>
      <c r="J21" s="40">
        <v>47048</v>
      </c>
      <c r="K21" s="38">
        <f t="shared" si="1"/>
        <v>104200</v>
      </c>
      <c r="L21" s="40">
        <v>47920</v>
      </c>
      <c r="M21" s="35">
        <f t="shared" si="0"/>
        <v>-9232</v>
      </c>
      <c r="O21" s="25"/>
      <c r="R21" s="23"/>
    </row>
    <row r="22" spans="1:18" ht="18.75" customHeight="1" x14ac:dyDescent="0.2">
      <c r="A22" s="6" t="s">
        <v>52</v>
      </c>
      <c r="B22" s="6" t="s">
        <v>49</v>
      </c>
      <c r="C22" s="17"/>
      <c r="D22" s="16"/>
      <c r="E22" s="16"/>
      <c r="F22" s="16"/>
      <c r="G22" s="40">
        <f>G23+G24</f>
        <v>184171</v>
      </c>
      <c r="H22" s="40">
        <f>H23+H24</f>
        <v>147648</v>
      </c>
      <c r="I22" s="40">
        <v>154502</v>
      </c>
      <c r="J22" s="40">
        <v>207539</v>
      </c>
      <c r="K22" s="38">
        <f t="shared" si="1"/>
        <v>362041</v>
      </c>
      <c r="L22" s="40">
        <f>L23+L24</f>
        <v>173542</v>
      </c>
      <c r="M22" s="35">
        <f t="shared" si="0"/>
        <v>19040</v>
      </c>
      <c r="O22" s="25"/>
    </row>
    <row r="23" spans="1:18" ht="15" customHeight="1" x14ac:dyDescent="0.2">
      <c r="A23" s="6"/>
      <c r="B23" s="6" t="s">
        <v>74</v>
      </c>
      <c r="C23" s="17"/>
      <c r="D23" s="16"/>
      <c r="E23" s="16"/>
      <c r="F23" s="16"/>
      <c r="G23" s="40">
        <v>70701</v>
      </c>
      <c r="H23" s="40">
        <v>71868</v>
      </c>
      <c r="I23" s="40"/>
      <c r="J23" s="40"/>
      <c r="K23" s="38"/>
      <c r="L23" s="40">
        <v>65954</v>
      </c>
      <c r="M23" s="35"/>
      <c r="O23" s="25"/>
    </row>
    <row r="24" spans="1:18" ht="13.5" customHeight="1" x14ac:dyDescent="0.2">
      <c r="A24" s="6"/>
      <c r="B24" s="6" t="s">
        <v>75</v>
      </c>
      <c r="C24" s="17"/>
      <c r="D24" s="16"/>
      <c r="E24" s="16"/>
      <c r="F24" s="16"/>
      <c r="G24" s="40">
        <v>113470</v>
      </c>
      <c r="H24" s="40">
        <v>75780</v>
      </c>
      <c r="I24" s="40"/>
      <c r="J24" s="40"/>
      <c r="K24" s="38"/>
      <c r="L24" s="40">
        <v>107588</v>
      </c>
      <c r="M24" s="35"/>
      <c r="O24" s="25"/>
    </row>
    <row r="25" spans="1:18" ht="15" customHeight="1" x14ac:dyDescent="0.2">
      <c r="A25" s="49" t="s">
        <v>34</v>
      </c>
      <c r="B25" s="6" t="s">
        <v>3</v>
      </c>
      <c r="C25" s="10">
        <f>C26+C27</f>
        <v>10560</v>
      </c>
      <c r="D25" s="10">
        <f>D26+D27</f>
        <v>10060</v>
      </c>
      <c r="E25" s="10">
        <f>E26+E27</f>
        <v>11102</v>
      </c>
      <c r="F25" s="10">
        <f>F26+F27</f>
        <v>11102</v>
      </c>
      <c r="G25" s="37">
        <v>14997</v>
      </c>
      <c r="H25" s="37">
        <v>12536</v>
      </c>
      <c r="I25" s="37">
        <v>16244</v>
      </c>
      <c r="J25" s="37"/>
      <c r="K25" s="38">
        <f t="shared" si="1"/>
        <v>16244</v>
      </c>
      <c r="L25" s="37">
        <v>14830</v>
      </c>
      <c r="M25" s="35">
        <f t="shared" si="0"/>
        <v>-1414</v>
      </c>
      <c r="R25" s="23"/>
    </row>
    <row r="26" spans="1:18" ht="27" hidden="1" customHeight="1" x14ac:dyDescent="0.2">
      <c r="A26" s="6" t="s">
        <v>32</v>
      </c>
      <c r="B26" s="6" t="s">
        <v>29</v>
      </c>
      <c r="C26" s="10">
        <v>9919</v>
      </c>
      <c r="D26" s="8">
        <v>9810</v>
      </c>
      <c r="E26" s="8">
        <v>11072</v>
      </c>
      <c r="F26" s="8">
        <v>11072</v>
      </c>
      <c r="G26" s="38"/>
      <c r="H26" s="38"/>
      <c r="I26" s="38"/>
      <c r="J26" s="38"/>
      <c r="K26" s="38"/>
      <c r="L26" s="38"/>
      <c r="M26" s="39">
        <f t="shared" ref="M26:M27" si="2">L26-K26</f>
        <v>0</v>
      </c>
    </row>
    <row r="27" spans="1:18" ht="36.75" hidden="1" customHeight="1" x14ac:dyDescent="0.2">
      <c r="A27" s="6" t="s">
        <v>33</v>
      </c>
      <c r="B27" s="6" t="s">
        <v>9</v>
      </c>
      <c r="C27" s="17">
        <v>641</v>
      </c>
      <c r="D27" s="16">
        <v>250</v>
      </c>
      <c r="E27" s="16">
        <v>30</v>
      </c>
      <c r="F27" s="16">
        <v>30</v>
      </c>
      <c r="G27" s="40"/>
      <c r="H27" s="40"/>
      <c r="I27" s="40"/>
      <c r="J27" s="40"/>
      <c r="K27" s="40"/>
      <c r="L27" s="40"/>
      <c r="M27" s="39">
        <f t="shared" si="2"/>
        <v>0</v>
      </c>
    </row>
    <row r="28" spans="1:18" ht="18" customHeight="1" x14ac:dyDescent="0.2">
      <c r="A28" s="6" t="s">
        <v>19</v>
      </c>
      <c r="B28" s="6" t="s">
        <v>69</v>
      </c>
      <c r="C28" s="17"/>
      <c r="D28" s="16"/>
      <c r="E28" s="16"/>
      <c r="F28" s="16"/>
      <c r="G28" s="40">
        <v>191</v>
      </c>
      <c r="H28" s="40">
        <v>191</v>
      </c>
      <c r="I28" s="40"/>
      <c r="J28" s="40"/>
      <c r="K28" s="40"/>
      <c r="L28" s="40"/>
      <c r="M28" s="39"/>
    </row>
    <row r="29" spans="1:18" ht="18.75" customHeight="1" x14ac:dyDescent="0.2">
      <c r="A29" s="50"/>
      <c r="B29" s="4" t="s">
        <v>6</v>
      </c>
      <c r="C29" s="9">
        <f>C30+C31+C33+C34+C36+C38+C39+C42+C43+C44+C45</f>
        <v>136158</v>
      </c>
      <c r="D29" s="9">
        <f>D30+D31+D33+D34+D36+D38+D39+D42+D43+D44+D45</f>
        <v>344718</v>
      </c>
      <c r="E29" s="9" t="e">
        <f>E30+E31+E33+E34+E36+E38+E39+E42+E43+E44+E45</f>
        <v>#REF!</v>
      </c>
      <c r="F29" s="9" t="e">
        <f>F30+F31+F33+F34+F36+F38+F39+F42+F43+F44+F45</f>
        <v>#REF!</v>
      </c>
      <c r="G29" s="35">
        <f>G30+G31+G33+G34+G36+G38+G39+G41+G44+G45+G49+G35</f>
        <v>457145</v>
      </c>
      <c r="H29" s="35">
        <f>H30+H31+H33+H34+H36+H38+H39+H41+H44+H45+H35</f>
        <v>432741</v>
      </c>
      <c r="I29" s="35">
        <f>I30+I31+I33+I34+I36+I38+I39+I41+I44+I45+I49</f>
        <v>163897</v>
      </c>
      <c r="J29" s="35">
        <f>J31+J41</f>
        <v>77030</v>
      </c>
      <c r="K29" s="35">
        <f>K30+K31+K33+K36+K38+K39+K41+K44+K45</f>
        <v>240927</v>
      </c>
      <c r="L29" s="35">
        <f>L30+L31+L33+L34+L35+L36+L38+L39+L41+L44+L45</f>
        <v>198828</v>
      </c>
      <c r="M29" s="36">
        <f>L29-I29</f>
        <v>34931</v>
      </c>
      <c r="R29" s="23"/>
    </row>
    <row r="30" spans="1:18" ht="28.5" customHeight="1" x14ac:dyDescent="0.2">
      <c r="A30" s="6" t="s">
        <v>20</v>
      </c>
      <c r="B30" s="6" t="s">
        <v>51</v>
      </c>
      <c r="C30" s="10">
        <v>13573</v>
      </c>
      <c r="D30" s="8">
        <v>12149</v>
      </c>
      <c r="E30" s="8">
        <v>306</v>
      </c>
      <c r="F30" s="8">
        <v>306</v>
      </c>
      <c r="G30" s="38">
        <v>3307</v>
      </c>
      <c r="H30" s="38">
        <v>3307</v>
      </c>
      <c r="I30" s="38">
        <v>300</v>
      </c>
      <c r="J30" s="38"/>
      <c r="K30" s="37">
        <f t="shared" ref="K30:K47" si="3">I30+J30</f>
        <v>300</v>
      </c>
      <c r="L30" s="38">
        <v>300</v>
      </c>
      <c r="M30" s="39">
        <f>L30-I30</f>
        <v>0</v>
      </c>
      <c r="O30" s="23"/>
      <c r="R30" s="23"/>
    </row>
    <row r="31" spans="1:18" ht="16.5" customHeight="1" x14ac:dyDescent="0.2">
      <c r="A31" s="6" t="s">
        <v>21</v>
      </c>
      <c r="B31" s="12" t="s">
        <v>47</v>
      </c>
      <c r="C31" s="10">
        <v>54420</v>
      </c>
      <c r="D31" s="8">
        <v>163612</v>
      </c>
      <c r="E31" s="8">
        <v>86600</v>
      </c>
      <c r="F31" s="8">
        <v>53749</v>
      </c>
      <c r="G31" s="38">
        <v>77700</v>
      </c>
      <c r="H31" s="38">
        <v>75581</v>
      </c>
      <c r="I31" s="38">
        <v>95714</v>
      </c>
      <c r="J31" s="38">
        <v>65112</v>
      </c>
      <c r="K31" s="37">
        <f>I31+J31</f>
        <v>160826</v>
      </c>
      <c r="L31" s="38">
        <v>77700</v>
      </c>
      <c r="M31" s="39">
        <f t="shared" ref="M31:M47" si="4">L31-I31</f>
        <v>-18014</v>
      </c>
    </row>
    <row r="32" spans="1:18" ht="25.5" hidden="1" customHeight="1" x14ac:dyDescent="0.2">
      <c r="A32" s="6"/>
      <c r="B32" s="12" t="s">
        <v>15</v>
      </c>
      <c r="C32" s="10">
        <v>1660</v>
      </c>
      <c r="D32" s="8">
        <v>1695</v>
      </c>
      <c r="E32" s="8">
        <v>946</v>
      </c>
      <c r="F32" s="8">
        <v>1200</v>
      </c>
      <c r="G32" s="38"/>
      <c r="H32" s="38"/>
      <c r="I32" s="38"/>
      <c r="J32" s="38"/>
      <c r="K32" s="37">
        <f t="shared" si="3"/>
        <v>0</v>
      </c>
      <c r="L32" s="38"/>
      <c r="M32" s="39">
        <f t="shared" si="4"/>
        <v>0</v>
      </c>
    </row>
    <row r="33" spans="1:18" ht="20.25" customHeight="1" x14ac:dyDescent="0.2">
      <c r="A33" s="6" t="s">
        <v>22</v>
      </c>
      <c r="B33" s="12" t="s">
        <v>11</v>
      </c>
      <c r="C33" s="10">
        <v>6503</v>
      </c>
      <c r="D33" s="8">
        <v>5734</v>
      </c>
      <c r="E33" s="8">
        <v>5734</v>
      </c>
      <c r="F33" s="8">
        <v>5734</v>
      </c>
      <c r="G33" s="38">
        <v>3675</v>
      </c>
      <c r="H33" s="38">
        <v>3675</v>
      </c>
      <c r="I33" s="38">
        <v>3934</v>
      </c>
      <c r="J33" s="38"/>
      <c r="K33" s="37">
        <f t="shared" si="3"/>
        <v>3934</v>
      </c>
      <c r="L33" s="38">
        <v>2900</v>
      </c>
      <c r="M33" s="39">
        <f t="shared" si="4"/>
        <v>-1034</v>
      </c>
      <c r="R33" s="25"/>
    </row>
    <row r="34" spans="1:18" ht="15.75" x14ac:dyDescent="0.2">
      <c r="A34" s="6" t="s">
        <v>23</v>
      </c>
      <c r="B34" s="12" t="s">
        <v>36</v>
      </c>
      <c r="C34" s="10">
        <v>273</v>
      </c>
      <c r="D34" s="8">
        <v>2637</v>
      </c>
      <c r="E34" s="8">
        <v>2637</v>
      </c>
      <c r="F34" s="8">
        <v>1652</v>
      </c>
      <c r="G34" s="38">
        <v>60</v>
      </c>
      <c r="H34" s="38">
        <v>60</v>
      </c>
      <c r="I34" s="38"/>
      <c r="J34" s="38"/>
      <c r="K34" s="37"/>
      <c r="L34" s="38">
        <v>50</v>
      </c>
      <c r="M34" s="39">
        <f t="shared" si="4"/>
        <v>50</v>
      </c>
    </row>
    <row r="35" spans="1:18" ht="15.75" x14ac:dyDescent="0.2">
      <c r="A35" s="6" t="s">
        <v>24</v>
      </c>
      <c r="B35" s="12" t="s">
        <v>70</v>
      </c>
      <c r="C35" s="10"/>
      <c r="D35" s="8"/>
      <c r="E35" s="8"/>
      <c r="F35" s="8"/>
      <c r="G35" s="38">
        <v>121</v>
      </c>
      <c r="H35" s="38">
        <v>121</v>
      </c>
      <c r="I35" s="38"/>
      <c r="J35" s="38"/>
      <c r="K35" s="37"/>
      <c r="L35" s="38"/>
      <c r="M35" s="39"/>
    </row>
    <row r="36" spans="1:18" ht="24.75" customHeight="1" x14ac:dyDescent="0.2">
      <c r="A36" s="6" t="s">
        <v>25</v>
      </c>
      <c r="B36" s="12" t="s">
        <v>65</v>
      </c>
      <c r="C36" s="10">
        <v>15218</v>
      </c>
      <c r="D36" s="10">
        <v>21689</v>
      </c>
      <c r="E36" s="10" t="e">
        <f>E37+#REF!</f>
        <v>#REF!</v>
      </c>
      <c r="F36" s="10" t="e">
        <f>F37+#REF!</f>
        <v>#REF!</v>
      </c>
      <c r="G36" s="37">
        <v>25486</v>
      </c>
      <c r="H36" s="37">
        <v>25762</v>
      </c>
      <c r="I36" s="37">
        <v>23954</v>
      </c>
      <c r="J36" s="37"/>
      <c r="K36" s="37">
        <f>I36+J36</f>
        <v>23954</v>
      </c>
      <c r="L36" s="37">
        <v>23055</v>
      </c>
      <c r="M36" s="39">
        <f t="shared" si="4"/>
        <v>-899</v>
      </c>
      <c r="R36" s="25"/>
    </row>
    <row r="37" spans="1:18" ht="18.75" customHeight="1" x14ac:dyDescent="0.2">
      <c r="A37" s="13"/>
      <c r="B37" s="12" t="s">
        <v>30</v>
      </c>
      <c r="C37" s="10">
        <v>2013</v>
      </c>
      <c r="D37" s="8">
        <v>14762</v>
      </c>
      <c r="E37" s="8">
        <v>14696</v>
      </c>
      <c r="F37" s="8">
        <v>14696</v>
      </c>
      <c r="G37" s="38">
        <v>19700</v>
      </c>
      <c r="H37" s="38">
        <v>19700</v>
      </c>
      <c r="I37" s="38">
        <v>19200</v>
      </c>
      <c r="J37" s="38"/>
      <c r="K37" s="37">
        <v>18146</v>
      </c>
      <c r="L37" s="38">
        <v>18300</v>
      </c>
      <c r="M37" s="39">
        <f t="shared" si="4"/>
        <v>-900</v>
      </c>
    </row>
    <row r="38" spans="1:18" ht="28.5" customHeight="1" x14ac:dyDescent="0.2">
      <c r="A38" s="6" t="s">
        <v>26</v>
      </c>
      <c r="B38" s="12" t="s">
        <v>7</v>
      </c>
      <c r="C38" s="10">
        <v>3751</v>
      </c>
      <c r="D38" s="8">
        <v>3587</v>
      </c>
      <c r="E38" s="8">
        <v>3587</v>
      </c>
      <c r="F38" s="8">
        <v>5000</v>
      </c>
      <c r="G38" s="38">
        <v>1850</v>
      </c>
      <c r="H38" s="38">
        <v>1599</v>
      </c>
      <c r="I38" s="38">
        <v>1158</v>
      </c>
      <c r="J38" s="38"/>
      <c r="K38" s="37">
        <f t="shared" si="3"/>
        <v>1158</v>
      </c>
      <c r="L38" s="38">
        <v>1158</v>
      </c>
      <c r="M38" s="39">
        <f t="shared" si="4"/>
        <v>0</v>
      </c>
    </row>
    <row r="39" spans="1:18" ht="16.5" customHeight="1" x14ac:dyDescent="0.2">
      <c r="A39" s="6" t="s">
        <v>27</v>
      </c>
      <c r="B39" s="12" t="s">
        <v>14</v>
      </c>
      <c r="C39" s="10">
        <v>527</v>
      </c>
      <c r="D39" s="8">
        <v>256</v>
      </c>
      <c r="E39" s="8">
        <v>300</v>
      </c>
      <c r="F39" s="8">
        <v>420</v>
      </c>
      <c r="G39" s="38">
        <v>37928</v>
      </c>
      <c r="H39" s="38">
        <v>17327</v>
      </c>
      <c r="I39" s="38">
        <v>1540</v>
      </c>
      <c r="J39" s="38"/>
      <c r="K39" s="37">
        <f t="shared" si="3"/>
        <v>1540</v>
      </c>
      <c r="L39" s="38">
        <v>1540</v>
      </c>
      <c r="M39" s="39">
        <f t="shared" si="4"/>
        <v>0</v>
      </c>
    </row>
    <row r="40" spans="1:18" ht="18.75" hidden="1" customHeight="1" x14ac:dyDescent="0.2">
      <c r="A40" s="6" t="s">
        <v>25</v>
      </c>
      <c r="B40" s="12" t="s">
        <v>8</v>
      </c>
      <c r="C40" s="10"/>
      <c r="D40" s="8"/>
      <c r="E40" s="8"/>
      <c r="F40" s="8"/>
      <c r="G40" s="38"/>
      <c r="H40" s="38"/>
      <c r="I40" s="38"/>
      <c r="J40" s="38"/>
      <c r="K40" s="35">
        <f t="shared" si="3"/>
        <v>0</v>
      </c>
      <c r="L40" s="38"/>
      <c r="M40" s="39">
        <f t="shared" si="4"/>
        <v>0</v>
      </c>
    </row>
    <row r="41" spans="1:18" ht="18.75" customHeight="1" x14ac:dyDescent="0.2">
      <c r="A41" s="6" t="s">
        <v>28</v>
      </c>
      <c r="B41" s="12" t="s">
        <v>53</v>
      </c>
      <c r="C41" s="10"/>
      <c r="D41" s="8"/>
      <c r="E41" s="8"/>
      <c r="F41" s="8"/>
      <c r="G41" s="38">
        <f>G42+G43</f>
        <v>35817</v>
      </c>
      <c r="H41" s="38">
        <f>H42+H43</f>
        <v>32309</v>
      </c>
      <c r="I41" s="38">
        <f>I42+I43</f>
        <v>34416</v>
      </c>
      <c r="J41" s="38">
        <f>J42+J43</f>
        <v>11918</v>
      </c>
      <c r="K41" s="37">
        <f>I41+J41</f>
        <v>46334</v>
      </c>
      <c r="L41" s="38">
        <f>L42+L43</f>
        <v>21300</v>
      </c>
      <c r="M41" s="39">
        <f t="shared" si="4"/>
        <v>-13116</v>
      </c>
    </row>
    <row r="42" spans="1:18" ht="15.75" x14ac:dyDescent="0.2">
      <c r="A42" s="6"/>
      <c r="B42" s="12" t="s">
        <v>12</v>
      </c>
      <c r="C42" s="10">
        <v>12289</v>
      </c>
      <c r="D42" s="8">
        <v>13496</v>
      </c>
      <c r="E42" s="8">
        <v>11726</v>
      </c>
      <c r="F42" s="8">
        <v>13496</v>
      </c>
      <c r="G42" s="38">
        <v>5832</v>
      </c>
      <c r="H42" s="38">
        <v>6309</v>
      </c>
      <c r="I42" s="38">
        <v>10570</v>
      </c>
      <c r="J42" s="38"/>
      <c r="K42" s="37">
        <f t="shared" si="3"/>
        <v>10570</v>
      </c>
      <c r="L42" s="38">
        <v>300</v>
      </c>
      <c r="M42" s="39">
        <f t="shared" si="4"/>
        <v>-10270</v>
      </c>
      <c r="O42" s="25"/>
      <c r="Q42" s="25"/>
    </row>
    <row r="43" spans="1:18" ht="17.25" customHeight="1" x14ac:dyDescent="0.2">
      <c r="A43" s="6"/>
      <c r="B43" s="12" t="s">
        <v>35</v>
      </c>
      <c r="C43" s="10">
        <v>19889</v>
      </c>
      <c r="D43" s="8">
        <v>23625</v>
      </c>
      <c r="E43" s="8">
        <v>24250</v>
      </c>
      <c r="F43" s="8">
        <v>24250</v>
      </c>
      <c r="G43" s="38">
        <v>29985</v>
      </c>
      <c r="H43" s="38">
        <v>26000</v>
      </c>
      <c r="I43" s="38">
        <v>23846</v>
      </c>
      <c r="J43" s="38">
        <v>11918</v>
      </c>
      <c r="K43" s="37">
        <f>I43+J43</f>
        <v>35764</v>
      </c>
      <c r="L43" s="38">
        <v>21000</v>
      </c>
      <c r="M43" s="39">
        <f t="shared" si="4"/>
        <v>-2846</v>
      </c>
    </row>
    <row r="44" spans="1:18" ht="15" customHeight="1" x14ac:dyDescent="0.2">
      <c r="A44" s="6" t="s">
        <v>27</v>
      </c>
      <c r="B44" s="12" t="s">
        <v>13</v>
      </c>
      <c r="C44" s="10">
        <v>5561</v>
      </c>
      <c r="D44" s="8">
        <v>4173</v>
      </c>
      <c r="E44" s="8">
        <v>4593</v>
      </c>
      <c r="F44" s="8">
        <v>5160</v>
      </c>
      <c r="G44" s="38">
        <v>3839</v>
      </c>
      <c r="H44" s="38">
        <v>5000</v>
      </c>
      <c r="I44" s="38"/>
      <c r="J44" s="38"/>
      <c r="K44" s="37">
        <f t="shared" si="3"/>
        <v>0</v>
      </c>
      <c r="L44" s="38">
        <v>36</v>
      </c>
      <c r="M44" s="39">
        <f t="shared" si="4"/>
        <v>36</v>
      </c>
    </row>
    <row r="45" spans="1:18" ht="16.5" customHeight="1" x14ac:dyDescent="0.2">
      <c r="A45" s="6" t="s">
        <v>28</v>
      </c>
      <c r="B45" s="7" t="s">
        <v>61</v>
      </c>
      <c r="C45" s="10">
        <v>4154</v>
      </c>
      <c r="D45" s="8">
        <v>93760</v>
      </c>
      <c r="E45" s="8" t="e">
        <f>E46+#REF!</f>
        <v>#REF!</v>
      </c>
      <c r="F45" s="8" t="e">
        <f>F46+#REF!</f>
        <v>#REF!</v>
      </c>
      <c r="G45" s="38">
        <v>267362</v>
      </c>
      <c r="H45" s="38">
        <v>268000</v>
      </c>
      <c r="I45" s="38">
        <f>I46+I47</f>
        <v>2881</v>
      </c>
      <c r="J45" s="38"/>
      <c r="K45" s="37">
        <f t="shared" si="3"/>
        <v>2881</v>
      </c>
      <c r="L45" s="38">
        <f>L46+L47+L48</f>
        <v>70789</v>
      </c>
      <c r="M45" s="39">
        <f t="shared" si="4"/>
        <v>67908</v>
      </c>
    </row>
    <row r="46" spans="1:18" ht="18.75" customHeight="1" x14ac:dyDescent="0.2">
      <c r="A46" s="6"/>
      <c r="B46" s="12" t="s">
        <v>57</v>
      </c>
      <c r="C46" s="10">
        <v>4446</v>
      </c>
      <c r="D46" s="8">
        <v>2660</v>
      </c>
      <c r="E46" s="8">
        <v>4000</v>
      </c>
      <c r="F46" s="8">
        <v>3902</v>
      </c>
      <c r="G46" s="38"/>
      <c r="H46" s="38">
        <v>1360</v>
      </c>
      <c r="I46" s="38">
        <v>1963</v>
      </c>
      <c r="J46" s="38"/>
      <c r="K46" s="35">
        <f t="shared" si="3"/>
        <v>1963</v>
      </c>
      <c r="L46" s="38">
        <v>1506</v>
      </c>
      <c r="M46" s="39">
        <f t="shared" si="4"/>
        <v>-457</v>
      </c>
    </row>
    <row r="47" spans="1:18" ht="15" customHeight="1" x14ac:dyDescent="0.2">
      <c r="A47" s="6"/>
      <c r="B47" s="12" t="s">
        <v>50</v>
      </c>
      <c r="C47" s="10"/>
      <c r="D47" s="8"/>
      <c r="E47" s="8"/>
      <c r="F47" s="8"/>
      <c r="G47" s="38"/>
      <c r="H47" s="38">
        <v>876</v>
      </c>
      <c r="I47" s="38">
        <v>918</v>
      </c>
      <c r="J47" s="38"/>
      <c r="K47" s="37">
        <f t="shared" si="3"/>
        <v>918</v>
      </c>
      <c r="L47" s="38">
        <v>918</v>
      </c>
      <c r="M47" s="39">
        <f t="shared" si="4"/>
        <v>0</v>
      </c>
    </row>
    <row r="48" spans="1:18" ht="16.5" customHeight="1" x14ac:dyDescent="0.2">
      <c r="A48" s="6"/>
      <c r="B48" s="12" t="s">
        <v>78</v>
      </c>
      <c r="C48" s="10"/>
      <c r="D48" s="8"/>
      <c r="E48" s="8"/>
      <c r="F48" s="8"/>
      <c r="G48" s="38"/>
      <c r="H48" s="38">
        <v>265764</v>
      </c>
      <c r="I48" s="38"/>
      <c r="J48" s="38"/>
      <c r="K48" s="35"/>
      <c r="L48" s="38">
        <v>68365</v>
      </c>
      <c r="M48" s="39"/>
    </row>
    <row r="49" spans="1:21" ht="16.5" hidden="1" customHeight="1" x14ac:dyDescent="0.2">
      <c r="A49" s="6"/>
      <c r="B49" s="12" t="s">
        <v>62</v>
      </c>
      <c r="C49" s="10"/>
      <c r="D49" s="8"/>
      <c r="E49" s="8"/>
      <c r="F49" s="8"/>
      <c r="G49" s="38"/>
      <c r="H49" s="38"/>
      <c r="I49" s="38"/>
      <c r="J49" s="38"/>
      <c r="K49" s="35"/>
      <c r="L49" s="38"/>
      <c r="M49" s="39"/>
    </row>
    <row r="50" spans="1:21" s="19" customFormat="1" ht="25.5" customHeight="1" x14ac:dyDescent="0.2">
      <c r="A50" s="20"/>
      <c r="B50" s="18" t="s">
        <v>55</v>
      </c>
      <c r="C50" s="14" t="e">
        <f>C7+C29-1</f>
        <v>#REF!</v>
      </c>
      <c r="D50" s="14" t="e">
        <f t="shared" ref="D50:L50" si="5">D7+D29</f>
        <v>#REF!</v>
      </c>
      <c r="E50" s="14" t="e">
        <f t="shared" si="5"/>
        <v>#REF!</v>
      </c>
      <c r="F50" s="14" t="e">
        <f t="shared" si="5"/>
        <v>#REF!</v>
      </c>
      <c r="G50" s="39">
        <f t="shared" si="5"/>
        <v>2043764</v>
      </c>
      <c r="H50" s="39">
        <f t="shared" si="5"/>
        <v>2119028.7620000001</v>
      </c>
      <c r="I50" s="54">
        <f t="shared" si="5"/>
        <v>1887085</v>
      </c>
      <c r="J50" s="39">
        <f t="shared" si="5"/>
        <v>520405</v>
      </c>
      <c r="K50" s="39">
        <f t="shared" si="5"/>
        <v>1031495</v>
      </c>
      <c r="L50" s="41">
        <f t="shared" si="5"/>
        <v>1831535</v>
      </c>
      <c r="M50" s="42">
        <f>L50-I50</f>
        <v>-55550</v>
      </c>
      <c r="N50" s="33"/>
      <c r="O50" s="3"/>
      <c r="P50" s="3"/>
      <c r="Q50" s="3"/>
      <c r="R50" s="3"/>
    </row>
    <row r="51" spans="1:21" ht="15" customHeight="1" x14ac:dyDescent="0.25">
      <c r="A51" s="21"/>
      <c r="B51" s="21" t="s">
        <v>71</v>
      </c>
      <c r="C51" s="21"/>
      <c r="D51" s="21"/>
      <c r="E51" s="21"/>
      <c r="F51" s="21"/>
      <c r="G51" s="43">
        <v>1157</v>
      </c>
      <c r="H51" s="43">
        <v>1157</v>
      </c>
      <c r="I51" s="43">
        <v>1305</v>
      </c>
      <c r="J51" s="43"/>
      <c r="K51" s="43"/>
      <c r="L51" s="44">
        <v>1305</v>
      </c>
      <c r="M51" s="39">
        <f>L51-I51</f>
        <v>0</v>
      </c>
    </row>
    <row r="52" spans="1:21" ht="15" customHeight="1" x14ac:dyDescent="0.2">
      <c r="A52" s="22"/>
      <c r="B52" s="22" t="s">
        <v>56</v>
      </c>
      <c r="C52" s="22"/>
      <c r="D52" s="22"/>
      <c r="E52" s="22"/>
      <c r="F52" s="22"/>
      <c r="G52" s="39">
        <f t="shared" ref="G52:M52" si="6">G50+G51</f>
        <v>2044921</v>
      </c>
      <c r="H52" s="39">
        <f>H50+H51</f>
        <v>2120185.7620000001</v>
      </c>
      <c r="I52" s="39">
        <f>I50+I51</f>
        <v>1888390</v>
      </c>
      <c r="J52" s="39"/>
      <c r="K52" s="39"/>
      <c r="L52" s="63">
        <f>L50+L51</f>
        <v>1832840</v>
      </c>
      <c r="M52" s="45">
        <f t="shared" si="6"/>
        <v>-55550</v>
      </c>
    </row>
    <row r="53" spans="1:21" ht="15.75" x14ac:dyDescent="0.2">
      <c r="A53" s="22"/>
      <c r="B53" s="24" t="s">
        <v>59</v>
      </c>
      <c r="C53" s="24"/>
      <c r="D53" s="24"/>
      <c r="E53" s="24"/>
      <c r="F53" s="24"/>
      <c r="G53" s="46"/>
      <c r="H53" s="48"/>
      <c r="I53" s="48">
        <f>I50-I15</f>
        <v>859624</v>
      </c>
      <c r="J53" s="48"/>
      <c r="K53" s="48"/>
      <c r="L53" s="48">
        <f>L50-L15</f>
        <v>857283</v>
      </c>
      <c r="M53" s="47"/>
    </row>
    <row r="54" spans="1:21" ht="19.5" x14ac:dyDescent="0.35">
      <c r="G54" s="53"/>
      <c r="H54" s="53"/>
      <c r="I54" s="60"/>
      <c r="J54" s="59"/>
      <c r="K54" s="59"/>
      <c r="L54" s="61"/>
      <c r="Q54" s="3"/>
      <c r="R54" s="26"/>
      <c r="S54" s="3"/>
      <c r="T54" s="27"/>
      <c r="U54" s="3"/>
    </row>
    <row r="55" spans="1:21" ht="27" customHeight="1" x14ac:dyDescent="0.25">
      <c r="G55" s="59"/>
      <c r="H55" s="59"/>
      <c r="I55" s="59"/>
      <c r="J55" s="59"/>
      <c r="K55" s="59"/>
      <c r="L55" s="62"/>
      <c r="Q55" s="3"/>
      <c r="R55" s="28"/>
      <c r="S55" s="28"/>
      <c r="T55" s="28"/>
      <c r="U55" s="3"/>
    </row>
    <row r="56" spans="1:21" ht="25.5" customHeight="1" x14ac:dyDescent="0.25">
      <c r="G56" s="53"/>
      <c r="H56" s="53"/>
      <c r="I56" s="53"/>
      <c r="J56" s="53"/>
      <c r="K56" s="53"/>
      <c r="L56" s="53"/>
      <c r="Q56" s="3"/>
      <c r="R56" s="28"/>
      <c r="S56" s="28"/>
      <c r="T56" s="28"/>
      <c r="U56" s="3"/>
    </row>
    <row r="57" spans="1:21" ht="24" customHeight="1" x14ac:dyDescent="0.25">
      <c r="G57" s="53"/>
      <c r="H57" s="53"/>
      <c r="I57" s="53"/>
      <c r="J57" s="53"/>
      <c r="K57" s="53"/>
      <c r="L57" s="53"/>
      <c r="Q57" s="3"/>
      <c r="R57" s="28"/>
      <c r="S57" s="28"/>
      <c r="T57" s="28"/>
      <c r="U57" s="3"/>
    </row>
    <row r="58" spans="1:21" ht="22.5" customHeight="1" x14ac:dyDescent="0.25">
      <c r="G58" s="53"/>
      <c r="H58" s="53"/>
      <c r="I58" s="53"/>
      <c r="J58" s="53"/>
      <c r="K58" s="53"/>
      <c r="L58" s="53"/>
      <c r="Q58" s="3"/>
      <c r="R58" s="29"/>
      <c r="S58" s="28"/>
      <c r="T58" s="30"/>
      <c r="U58" s="3"/>
    </row>
    <row r="59" spans="1:21" ht="28.5" customHeight="1" x14ac:dyDescent="0.25">
      <c r="G59" s="53"/>
      <c r="H59" s="53"/>
      <c r="I59" s="53"/>
      <c r="J59" s="53"/>
      <c r="K59" s="53"/>
      <c r="L59" s="53"/>
      <c r="Q59" s="3"/>
      <c r="R59" s="28"/>
      <c r="S59" s="3"/>
      <c r="T59" s="28"/>
      <c r="U59" s="3"/>
    </row>
    <row r="60" spans="1:21" ht="36" customHeight="1" x14ac:dyDescent="0.25">
      <c r="G60" s="53"/>
      <c r="H60" s="53"/>
      <c r="I60" s="53"/>
      <c r="J60" s="53"/>
      <c r="K60" s="53"/>
      <c r="L60" s="53"/>
      <c r="Q60" s="3"/>
      <c r="R60" s="31"/>
      <c r="S60" s="3"/>
      <c r="T60" s="28"/>
      <c r="U60" s="3"/>
    </row>
    <row r="61" spans="1:21" x14ac:dyDescent="0.2">
      <c r="G61" s="53"/>
      <c r="H61" s="53"/>
      <c r="I61" s="53"/>
      <c r="J61" s="53"/>
      <c r="K61" s="53"/>
      <c r="L61" s="53"/>
      <c r="Q61" s="3"/>
      <c r="R61" s="3"/>
      <c r="S61" s="3"/>
      <c r="T61" s="3"/>
      <c r="U61" s="3"/>
    </row>
    <row r="62" spans="1:21" ht="15.75" x14ac:dyDescent="0.25">
      <c r="G62" s="53"/>
      <c r="H62" s="53"/>
      <c r="I62" s="53"/>
      <c r="J62" s="53"/>
      <c r="K62" s="53"/>
      <c r="L62" s="53"/>
      <c r="Q62" s="3"/>
      <c r="R62" s="29"/>
      <c r="S62" s="3"/>
      <c r="T62" s="30"/>
      <c r="U62" s="3"/>
    </row>
    <row r="63" spans="1:21" x14ac:dyDescent="0.2">
      <c r="Q63" s="3"/>
      <c r="R63" s="3"/>
      <c r="S63" s="3"/>
      <c r="T63" s="3"/>
      <c r="U63" s="3"/>
    </row>
    <row r="64" spans="1:21" x14ac:dyDescent="0.2">
      <c r="Q64" s="3"/>
      <c r="R64" s="3"/>
      <c r="S64" s="3"/>
      <c r="T64" s="3"/>
      <c r="U64" s="3"/>
    </row>
  </sheetData>
  <mergeCells count="14">
    <mergeCell ref="A1:M1"/>
    <mergeCell ref="A2:M2"/>
    <mergeCell ref="E3:F3"/>
    <mergeCell ref="E4:E5"/>
    <mergeCell ref="F4:F5"/>
    <mergeCell ref="B4:B5"/>
    <mergeCell ref="A4:A5"/>
    <mergeCell ref="C4:C5"/>
    <mergeCell ref="D4:D5"/>
    <mergeCell ref="L4:L5"/>
    <mergeCell ref="M4:M5"/>
    <mergeCell ref="G4:G5"/>
    <mergeCell ref="H4:H5"/>
    <mergeCell ref="I4:K5"/>
  </mergeCells>
  <phoneticPr fontId="6" type="noConversion"/>
  <pageMargins left="0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Доходы</dc:creator>
  <dc:description>exif_MSED_c5c2a4f622651e1282dcbec66462538aa4c2201de6612f9a288a3b94b0d92d83</dc:description>
  <cp:lastModifiedBy>Анастасия Александровна Саукова</cp:lastModifiedBy>
  <cp:lastPrinted>2019-10-30T06:37:15Z</cp:lastPrinted>
  <dcterms:created xsi:type="dcterms:W3CDTF">2009-10-21T04:15:36Z</dcterms:created>
  <dcterms:modified xsi:type="dcterms:W3CDTF">2020-03-16T06:08:01Z</dcterms:modified>
</cp:coreProperties>
</file>